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<sst xmlns="http://schemas.openxmlformats.org/spreadsheetml/2006/main" count="162" uniqueCount="112">
  <si>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</si>
  <si>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</si>
  <si>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</si>
  <si>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</si>
  <si>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</si>
  <si>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</si>
  <si>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</si>
  <si>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</si>
  <si>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</si>
  <si>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</si>
  <si>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</si>
  <si>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</si>
  <si>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</si>
  <si>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</si>
  <si>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</si>
  <si>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</si>
  <si>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</si>
  <si>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</si>
  <si>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</si>
  <si>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</si>
  <si>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</si>
  <si>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</si>
  <si>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</si>
  <si>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</si>
  <si>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</si>
  <si>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</si>
  <si>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</si>
  <si>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</si>
  <si>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</si>
  <si>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</si>
  <si>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</si>
  <si>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</si>
  <si>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</si>
  <si>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</si>
  <si>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</si>
  <si>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</si>
  <si>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</si>
  <si>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</si>
  <si>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</si>
  <si>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</si>
  <si>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</si>
  <si>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</si>
  <si>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</si>
  <si>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</si>
  <si>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</si>
  <si>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</si>
  <si>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</si>
  <si>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</si>
  <si>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</si>
  <si>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</si>
  <si>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</si>
  <si>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</si>
  <si>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</si>
  <si>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</si>
  <si>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</si>
  <si>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</si>
  <si>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</si>
  <si>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</si>
  <si>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</si>
  <si>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</si>
  <si>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</si>
  <si>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</si>
  <si>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</si>
  <si>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</si>
  <si>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</si>
  <si>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</si>
  <si>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</si>
  <si>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</si>
  <si>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</si>
  <si>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</si>
  <si>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</si>
  <si>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</si>
  <si>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</si>
  <si>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</si>
  <si>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</si>
  <si>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</si>
  <si>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</si>
  <si>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</si>
  <si>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</si>
  <si>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</si>
  <si>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</si>
  <si>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</si>
  <si>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</si>
  <si>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</si>
  <si>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</si>
  <si>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</si>
  <si>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</si>
  <si>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</si>
  <si>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</si>
  <si>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</si>
  <si>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</si>
  <si>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</si>
  <si>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</si>
  <si>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</si>
  <si>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</si>
  <si>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</si>
  <si>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</si>
  <si>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</si>
  <si>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</si>
  <si>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</si>
  <si>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</si>
  <si>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</si>
  <si>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</si>
  <si>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</si>
  <si>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</si>
  <si>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</si>
  <si>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</si>
  <si>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</si>
  <si>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</si>
  <si>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</si>
  <si>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</si>
  <si>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23.03.2017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</si>
</sst>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58316506"/>
        <c:axId val="55086507"/>
      </c:bar3D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86507"/>
        <c:crosses val="autoZero"/>
        <c:auto val="1"/>
        <c:lblOffset val="100"/>
        <c:tickLblSkip val="1"/>
        <c:noMultiLvlLbl val="0"/>
      </c:catAx>
      <c:valAx>
        <c:axId val="55086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26016516"/>
        <c:axId val="32822053"/>
      </c:bar3D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22053"/>
        <c:crosses val="autoZero"/>
        <c:auto val="1"/>
        <c:lblOffset val="100"/>
        <c:tickLblSkip val="1"/>
        <c:noMultiLvlLbl val="0"/>
      </c:catAx>
      <c:valAx>
        <c:axId val="32822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26963022"/>
        <c:axId val="41340607"/>
      </c:bar3D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40607"/>
        <c:crosses val="autoZero"/>
        <c:auto val="1"/>
        <c:lblOffset val="100"/>
        <c:tickLblSkip val="1"/>
        <c:noMultiLvlLbl val="0"/>
      </c:catAx>
      <c:valAx>
        <c:axId val="41340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3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36521144"/>
        <c:axId val="60254841"/>
      </c:bar3D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54841"/>
        <c:crosses val="autoZero"/>
        <c:auto val="1"/>
        <c:lblOffset val="100"/>
        <c:tickLblSkip val="1"/>
        <c:noMultiLvlLbl val="0"/>
      </c:catAx>
      <c:valAx>
        <c:axId val="6025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5422658"/>
        <c:axId val="48803923"/>
      </c:bar3D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03923"/>
        <c:crosses val="autoZero"/>
        <c:auto val="1"/>
        <c:lblOffset val="100"/>
        <c:tickLblSkip val="2"/>
        <c:noMultiLvlLbl val="0"/>
      </c:catAx>
      <c:valAx>
        <c:axId val="48803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36582124"/>
        <c:axId val="60803661"/>
      </c:bar3D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2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10362038"/>
        <c:axId val="26149479"/>
      </c:bar3D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2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34018720"/>
        <c:axId val="37733025"/>
      </c:bar3D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4052906"/>
        <c:axId val="36476155"/>
      </c:bar3D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172086.4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</f>
        <v>127663.1</v>
      </c>
      <c r="E6" s="3">
        <f>D6/D150*100</f>
        <v>40.56311007218635</v>
      </c>
      <c r="F6" s="3">
        <f>D6/B6*100</f>
        <v>74.18546730014691</v>
      </c>
      <c r="G6" s="3">
        <f aca="true" t="shared" si="0" ref="G6:G43">D6/C6*100</f>
        <v>20.404780350254914</v>
      </c>
      <c r="H6" s="47">
        <f>B6-D6</f>
        <v>44423.29999999999</v>
      </c>
      <c r="I6" s="47">
        <f aca="true" t="shared" si="1" ref="I6:I43">C6-D6</f>
        <v>497989.79999999993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6699.4+11261.7+10.2+8073.8+9792.3+0.1+0.8+7352+6.6</f>
        <v>43196.899999999994</v>
      </c>
      <c r="E7" s="95">
        <f>D7/D6*100</f>
        <v>33.83663721153567</v>
      </c>
      <c r="F7" s="95">
        <f>D7/B7*100</f>
        <v>76.87430149702091</v>
      </c>
      <c r="G7" s="95">
        <f>D7/C7*100</f>
        <v>17.752065572288352</v>
      </c>
      <c r="H7" s="105">
        <f>B7-D7</f>
        <v>12994.700000000004</v>
      </c>
      <c r="I7" s="105">
        <f t="shared" si="1"/>
        <v>200137.6</v>
      </c>
    </row>
    <row r="8" spans="1:9" ht="18">
      <c r="A8" s="23" t="s">
        <v>3</v>
      </c>
      <c r="B8" s="42">
        <v>115100.9</v>
      </c>
      <c r="C8" s="43">
        <f>487771.7+47.1</f>
        <v>487818.8</v>
      </c>
      <c r="D8" s="44">
        <f>12945+14658+9353.4+10.2+0.1+7+16015+13071.9+6973.3+1906+3.4+7.6+13882.5+6.6+747.5</f>
        <v>89587.5</v>
      </c>
      <c r="E8" s="1">
        <f>D8/D6*100</f>
        <v>70.17493700215645</v>
      </c>
      <c r="F8" s="1">
        <f>D8/B8*100</f>
        <v>77.83388314079212</v>
      </c>
      <c r="G8" s="1">
        <f t="shared" si="0"/>
        <v>18.364913365372555</v>
      </c>
      <c r="H8" s="44">
        <f>B8-D8</f>
        <v>25513.399999999994</v>
      </c>
      <c r="I8" s="44">
        <f t="shared" si="1"/>
        <v>398231.3</v>
      </c>
    </row>
    <row r="9" spans="1:9" ht="18">
      <c r="A9" s="23" t="s">
        <v>2</v>
      </c>
      <c r="B9" s="42">
        <v>23.9</v>
      </c>
      <c r="C9" s="43">
        <v>92.5</v>
      </c>
      <c r="D9" s="44">
        <f>2.5+4.3+3.3</f>
        <v>10.1</v>
      </c>
      <c r="E9" s="12">
        <f>D9/D6*100</f>
        <v>0.00791144817883946</v>
      </c>
      <c r="F9" s="120">
        <f>D9/B9*100</f>
        <v>42.25941422594142</v>
      </c>
      <c r="G9" s="1">
        <f t="shared" si="0"/>
        <v>10.91891891891892</v>
      </c>
      <c r="H9" s="44">
        <f aca="true" t="shared" si="2" ref="H9:H43">B9-D9</f>
        <v>13.799999999999999</v>
      </c>
      <c r="I9" s="44">
        <f t="shared" si="1"/>
        <v>82.4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</f>
        <v>6412.900000000001</v>
      </c>
      <c r="E10" s="1">
        <f>D10/D6*100</f>
        <v>5.023299606542532</v>
      </c>
      <c r="F10" s="1">
        <f aca="true" t="shared" si="3" ref="F10:F41">D10/B10*100</f>
        <v>75.9480328761932</v>
      </c>
      <c r="G10" s="1">
        <f t="shared" si="0"/>
        <v>23.352329625111523</v>
      </c>
      <c r="H10" s="44">
        <f t="shared" si="2"/>
        <v>2030.8999999999987</v>
      </c>
      <c r="I10" s="44">
        <f t="shared" si="1"/>
        <v>21048.6</v>
      </c>
    </row>
    <row r="11" spans="1:9" ht="18">
      <c r="A11" s="23" t="s">
        <v>0</v>
      </c>
      <c r="B11" s="42">
        <v>42044.8</v>
      </c>
      <c r="C11" s="43">
        <v>80900.5</v>
      </c>
      <c r="D11" s="49">
        <f>143.9+390+0.1+142.7+13.1+169.2+704.4+3378.9+1906.3+468.5+6301.9+20.7+31.8+0.1+3059.4+2301.7+3149.2+438.7+2370.2+711.7+2057.8</f>
        <v>27760.300000000003</v>
      </c>
      <c r="E11" s="1">
        <f>D11/D6*100</f>
        <v>21.744967809805654</v>
      </c>
      <c r="F11" s="1">
        <f t="shared" si="3"/>
        <v>66.02552515412133</v>
      </c>
      <c r="G11" s="1">
        <f t="shared" si="0"/>
        <v>34.31412661232008</v>
      </c>
      <c r="H11" s="44">
        <f t="shared" si="2"/>
        <v>14284.5</v>
      </c>
      <c r="I11" s="44">
        <f t="shared" si="1"/>
        <v>53140.2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276.3+3.4+1.2+766.5+1.2+207.2+488.1+284.1+207.8+0.1+1.2+2.8+9+434.7+164.8</f>
        <v>2848.4</v>
      </c>
      <c r="E12" s="1">
        <f>D12/D6*100</f>
        <v>2.231185048772903</v>
      </c>
      <c r="F12" s="1">
        <f t="shared" si="3"/>
        <v>78.1368299775059</v>
      </c>
      <c r="G12" s="1">
        <f t="shared" si="0"/>
        <v>20.279949307246504</v>
      </c>
      <c r="H12" s="44">
        <f t="shared" si="2"/>
        <v>797</v>
      </c>
      <c r="I12" s="44">
        <f t="shared" si="1"/>
        <v>11197</v>
      </c>
    </row>
    <row r="13" spans="1:9" ht="18.75" thickBot="1">
      <c r="A13" s="23" t="s">
        <v>28</v>
      </c>
      <c r="B13" s="43">
        <f>B6-B8-B9-B10-B11-B12</f>
        <v>2827.6</v>
      </c>
      <c r="C13" s="43">
        <f>C6-C8-C9-C10-C11-C12</f>
        <v>15334.199999999919</v>
      </c>
      <c r="D13" s="43">
        <f>D6-D8-D9-D10-D11-D12</f>
        <v>1043.9000000000028</v>
      </c>
      <c r="E13" s="1">
        <f>D13/D6*100</f>
        <v>0.8176990845436173</v>
      </c>
      <c r="F13" s="1">
        <f t="shared" si="3"/>
        <v>36.91823454519744</v>
      </c>
      <c r="G13" s="1">
        <f t="shared" si="0"/>
        <v>6.807658697551931</v>
      </c>
      <c r="H13" s="44">
        <f t="shared" si="2"/>
        <v>1783.699999999997</v>
      </c>
      <c r="I13" s="44">
        <f t="shared" si="1"/>
        <v>14290.299999999916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329127.1+600+14307.6+200</f>
        <v>344234.69999999995</v>
      </c>
      <c r="D18" s="47">
        <f>7750.2+16091.8+509.8+21.4+337.2+206.3+9326.4+708.9+873+242.1+3327.1+2.3+17653.4+33.8-2.1+533.8+30.7+490.1+11915.5+3423.1+24.3+167.7</f>
        <v>73666.80000000002</v>
      </c>
      <c r="E18" s="3">
        <f>D18/D150*100</f>
        <v>23.406563972406573</v>
      </c>
      <c r="F18" s="3">
        <f>D18/B18*100</f>
        <v>72.48215171241236</v>
      </c>
      <c r="G18" s="3">
        <f t="shared" si="0"/>
        <v>21.400166804799177</v>
      </c>
      <c r="H18" s="47">
        <f>B18-D18</f>
        <v>27967.599999999977</v>
      </c>
      <c r="I18" s="47">
        <f t="shared" si="1"/>
        <v>270567.8999999999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7750.2+9045.4-324.4+287.3+8839.2+63.1+167.7+672.4+2.3+8064+287.9+29.4+0.1+353.7+16.6+490.1+8886.5+888+91.8</f>
        <v>45611.299999999996</v>
      </c>
      <c r="E19" s="95">
        <f>D19/D18*100</f>
        <v>61.915679790624786</v>
      </c>
      <c r="F19" s="95">
        <f t="shared" si="3"/>
        <v>75.0211767182748</v>
      </c>
      <c r="G19" s="95">
        <f t="shared" si="0"/>
        <v>19.043946798716522</v>
      </c>
      <c r="H19" s="105">
        <f t="shared" si="2"/>
        <v>15186.600000000006</v>
      </c>
      <c r="I19" s="105">
        <f t="shared" si="1"/>
        <v>193894.2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344234.69999999995</v>
      </c>
      <c r="D25" s="43">
        <f>D18</f>
        <v>73666.80000000002</v>
      </c>
      <c r="E25" s="1">
        <f>D25/D18*100</f>
        <v>100</v>
      </c>
      <c r="F25" s="1">
        <f t="shared" si="3"/>
        <v>72.48215171241236</v>
      </c>
      <c r="G25" s="1">
        <f t="shared" si="0"/>
        <v>21.400166804799177</v>
      </c>
      <c r="H25" s="44">
        <f t="shared" si="2"/>
        <v>27967.599999999977</v>
      </c>
      <c r="I25" s="44">
        <f t="shared" si="1"/>
        <v>270567.8999999999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14983.5</v>
      </c>
      <c r="C33" s="46">
        <v>67303.3</v>
      </c>
      <c r="D33" s="50">
        <f>1839.2+34.8+165.7+1873.2+1.3+5.1+223.7+77.9+1834.7+29.7+171.2+8.4+128.8+239.3+79.6+50.8+1967+148.5+65.1+168.2+2+195+1854.2+111.8+11.9+51+73.3+98</f>
        <v>11509.4</v>
      </c>
      <c r="E33" s="3">
        <f>D33/D150*100</f>
        <v>3.6569459700165634</v>
      </c>
      <c r="F33" s="3">
        <f>D33/B33*100</f>
        <v>76.81382854473253</v>
      </c>
      <c r="G33" s="3">
        <f t="shared" si="0"/>
        <v>17.10079594908422</v>
      </c>
      <c r="H33" s="47">
        <f t="shared" si="2"/>
        <v>3474.1000000000004</v>
      </c>
      <c r="I33" s="47">
        <f t="shared" si="1"/>
        <v>55793.9</v>
      </c>
    </row>
    <row r="34" spans="1:9" ht="18">
      <c r="A34" s="23" t="s">
        <v>3</v>
      </c>
      <c r="B34" s="42">
        <v>11159.5</v>
      </c>
      <c r="C34" s="43">
        <v>55535.9</v>
      </c>
      <c r="D34" s="44">
        <f>1743.2+1833.7+1830.2+1935.3+81+1854.2</f>
        <v>9277.6</v>
      </c>
      <c r="E34" s="1">
        <f>D34/D33*100</f>
        <v>80.60889360001391</v>
      </c>
      <c r="F34" s="1">
        <f t="shared" si="3"/>
        <v>83.13634123392626</v>
      </c>
      <c r="G34" s="1">
        <f t="shared" si="0"/>
        <v>16.705590437896927</v>
      </c>
      <c r="H34" s="44">
        <f t="shared" si="2"/>
        <v>1881.8999999999996</v>
      </c>
      <c r="I34" s="44">
        <f t="shared" si="1"/>
        <v>46258.3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1348.3</v>
      </c>
      <c r="C36" s="43">
        <v>2945.3</v>
      </c>
      <c r="D36" s="44">
        <f>5.4+1.2+41.8+16.1+2.9+29.7+160.9+0.8+93.4+46.9+11.2+0.1+33.7+184.7+9.2</f>
        <v>638</v>
      </c>
      <c r="E36" s="1">
        <f>D36/D33*100</f>
        <v>5.54329504578866</v>
      </c>
      <c r="F36" s="1">
        <f t="shared" si="3"/>
        <v>47.31884595416451</v>
      </c>
      <c r="G36" s="1">
        <f t="shared" si="0"/>
        <v>21.66163039418735</v>
      </c>
      <c r="H36" s="44">
        <f t="shared" si="2"/>
        <v>710.3</v>
      </c>
      <c r="I36" s="44">
        <f t="shared" si="1"/>
        <v>2307.3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>
        <f>7.4+12.3+6.1</f>
        <v>25.800000000000004</v>
      </c>
      <c r="E37" s="17">
        <f>D37/D33*100</f>
        <v>0.22416459589552892</v>
      </c>
      <c r="F37" s="17">
        <f t="shared" si="3"/>
        <v>19.182156133828997</v>
      </c>
      <c r="G37" s="17">
        <f t="shared" si="0"/>
        <v>3.0136666277304056</v>
      </c>
      <c r="H37" s="53">
        <f t="shared" si="2"/>
        <v>108.69999999999999</v>
      </c>
      <c r="I37" s="53">
        <f t="shared" si="1"/>
        <v>830.3000000000001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5.1+5.1+5.1</f>
        <v>15.299999999999999</v>
      </c>
      <c r="E38" s="1">
        <f>D38/D33*100</f>
        <v>0.1329348184961857</v>
      </c>
      <c r="F38" s="1">
        <f t="shared" si="3"/>
        <v>99.99999999999999</v>
      </c>
      <c r="G38" s="1">
        <f t="shared" si="0"/>
        <v>18.935643564356436</v>
      </c>
      <c r="H38" s="44">
        <f t="shared" si="2"/>
        <v>0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2325.8999999999996</v>
      </c>
      <c r="C39" s="42">
        <f>C33-C34-C36-C37-C35-C38</f>
        <v>7885.200000000002</v>
      </c>
      <c r="D39" s="42">
        <f>D33-D34-D36-D37-D35-D38</f>
        <v>1552.6999999999994</v>
      </c>
      <c r="E39" s="1">
        <f>D39/D33*100</f>
        <v>13.490711939805719</v>
      </c>
      <c r="F39" s="1">
        <f t="shared" si="3"/>
        <v>66.75695429726126</v>
      </c>
      <c r="G39" s="1">
        <f t="shared" si="0"/>
        <v>19.691320448435032</v>
      </c>
      <c r="H39" s="44">
        <f>B39-D39</f>
        <v>773.2000000000003</v>
      </c>
      <c r="I39" s="44">
        <f t="shared" si="1"/>
        <v>6332.500000000002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546.1+6.6+16.4</f>
        <v>569.1</v>
      </c>
      <c r="C43" s="46">
        <f>1548.6+6.6+21.9</f>
        <v>1577.1</v>
      </c>
      <c r="D43" s="47">
        <f>29.1+22+50.2+8.1+0.6+111.5+89.2+3+14.7+7.1+8.4+11.5+17.6</f>
        <v>373</v>
      </c>
      <c r="E43" s="3">
        <f>D43/D150*100</f>
        <v>0.11851537411300136</v>
      </c>
      <c r="F43" s="3">
        <f>D43/B43*100</f>
        <v>65.5420839922685</v>
      </c>
      <c r="G43" s="3">
        <f t="shared" si="0"/>
        <v>23.651005009194094</v>
      </c>
      <c r="H43" s="47">
        <f t="shared" si="2"/>
        <v>196.10000000000002</v>
      </c>
      <c r="I43" s="47">
        <f t="shared" si="1"/>
        <v>1204.1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102.9+155.5+3.1+3.7+452.3+6+17.2+314.1+59.3+95.2+2.2+579+1.9+71.6+375.2+7+7.3</f>
        <v>2253.5000000000005</v>
      </c>
      <c r="E45" s="3">
        <f>D45/D150*100</f>
        <v>0.7160171462832403</v>
      </c>
      <c r="F45" s="3">
        <f>D45/B45*100</f>
        <v>74.22351042455784</v>
      </c>
      <c r="G45" s="3">
        <f aca="true" t="shared" si="4" ref="G45:G76">D45/C45*100</f>
        <v>19.116898540889043</v>
      </c>
      <c r="H45" s="47">
        <f>B45-D45</f>
        <v>782.5999999999995</v>
      </c>
      <c r="I45" s="47">
        <f aca="true" t="shared" si="5" ref="I45:I77">C45-D45</f>
        <v>9534.5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102.7+154.9+447.3+314.1+572.1+284.8</f>
        <v>1875.9</v>
      </c>
      <c r="E46" s="1">
        <f>D46/D45*100</f>
        <v>83.24384291102727</v>
      </c>
      <c r="F46" s="1">
        <f aca="true" t="shared" si="6" ref="F46:F74">D46/B46*100</f>
        <v>74.68052072136629</v>
      </c>
      <c r="G46" s="1">
        <f t="shared" si="4"/>
        <v>17.815322373856805</v>
      </c>
      <c r="H46" s="44">
        <f aca="true" t="shared" si="7" ref="H46:H74">B46-D46</f>
        <v>636</v>
      </c>
      <c r="I46" s="44">
        <f t="shared" si="5"/>
        <v>8653.800000000001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5.4+5.6</f>
        <v>11</v>
      </c>
      <c r="E48" s="1">
        <f>D48/D45*100</f>
        <v>0.48812957621477693</v>
      </c>
      <c r="F48" s="1">
        <f t="shared" si="6"/>
        <v>67.07317073170732</v>
      </c>
      <c r="G48" s="1">
        <f t="shared" si="4"/>
        <v>14.986376021798364</v>
      </c>
      <c r="H48" s="44">
        <f t="shared" si="7"/>
        <v>5.399999999999999</v>
      </c>
      <c r="I48" s="44">
        <f t="shared" si="5"/>
        <v>62.400000000000006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3.1+3.5+1+0.7+59.3+95.2+2.2+6-0.1+53.5+89.7+6.2</f>
        <v>320.3</v>
      </c>
      <c r="E49" s="1">
        <f>D49/D45*100</f>
        <v>14.213445751053913</v>
      </c>
      <c r="F49" s="1">
        <f t="shared" si="6"/>
        <v>73.37915234822452</v>
      </c>
      <c r="G49" s="1">
        <f t="shared" si="4"/>
        <v>37.02462143104843</v>
      </c>
      <c r="H49" s="44">
        <f t="shared" si="7"/>
        <v>116.19999999999999</v>
      </c>
      <c r="I49" s="44">
        <f t="shared" si="5"/>
        <v>544.8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46.30000000000035</v>
      </c>
      <c r="E50" s="1">
        <f>D50/D45*100</f>
        <v>2.054581761704031</v>
      </c>
      <c r="F50" s="1">
        <f t="shared" si="6"/>
        <v>65.6737588652489</v>
      </c>
      <c r="G50" s="1">
        <f t="shared" si="4"/>
        <v>14.541457286432305</v>
      </c>
      <c r="H50" s="44">
        <f t="shared" si="7"/>
        <v>24.199999999999463</v>
      </c>
      <c r="I50" s="44">
        <f t="shared" si="5"/>
        <v>272.09999999999894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475.9+7.8+935.8+30.7-0.1+8+35.8+34+6+454.4+67.8+74.7+41.8+81.6+68+973+34+4.9+131.2+59.3+568.8+113.2+131.2+51.5+32.5+2.5+9</f>
        <v>4433.3</v>
      </c>
      <c r="E51" s="3">
        <f>D51/D150*100</f>
        <v>1.408617179772571</v>
      </c>
      <c r="F51" s="3">
        <f>D51/B51*100</f>
        <v>70.07286579101269</v>
      </c>
      <c r="G51" s="3">
        <f t="shared" si="4"/>
        <v>17.144326667620568</v>
      </c>
      <c r="H51" s="47">
        <f>B51-D51</f>
        <v>1893.3999999999996</v>
      </c>
      <c r="I51" s="47">
        <f t="shared" si="5"/>
        <v>21425.4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392.4+738.8+389.6+752.9+403.1</f>
        <v>2676.7999999999997</v>
      </c>
      <c r="E52" s="1">
        <f>D52/D51*100</f>
        <v>60.37940134888231</v>
      </c>
      <c r="F52" s="1">
        <f t="shared" si="6"/>
        <v>76.21867881548974</v>
      </c>
      <c r="G52" s="1">
        <f t="shared" si="4"/>
        <v>16.5338670026807</v>
      </c>
      <c r="H52" s="44">
        <f t="shared" si="7"/>
        <v>835.2000000000003</v>
      </c>
      <c r="I52" s="44">
        <f t="shared" si="5"/>
        <v>13513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1.9+1.9+0.5+7.4+2.1+1.2+12.9+5.1+0.1+4.5+16.8+19.2+9.7+3.1+1.1+1.4+2.5</f>
        <v>91.4</v>
      </c>
      <c r="E54" s="1">
        <f>D54/D51*100</f>
        <v>2.0616696366138094</v>
      </c>
      <c r="F54" s="1">
        <f t="shared" si="6"/>
        <v>45.58603491271821</v>
      </c>
      <c r="G54" s="1">
        <f t="shared" si="4"/>
        <v>11.281165144408787</v>
      </c>
      <c r="H54" s="44">
        <f t="shared" si="7"/>
        <v>109.1</v>
      </c>
      <c r="I54" s="44">
        <f t="shared" si="5"/>
        <v>718.8000000000001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0.5+0.6+7.5+73.9+2.1+51.2+20.8+16.3+5.9+0.4+16.8+14.9+10.4+71.4+0.3+1.2</f>
        <v>294.20000000000005</v>
      </c>
      <c r="E55" s="1">
        <f>D55/D51*100</f>
        <v>6.6361401213542965</v>
      </c>
      <c r="F55" s="1">
        <f t="shared" si="6"/>
        <v>59.79674796747968</v>
      </c>
      <c r="G55" s="1">
        <f t="shared" si="4"/>
        <v>28.05913209346686</v>
      </c>
      <c r="H55" s="44">
        <f t="shared" si="7"/>
        <v>197.79999999999995</v>
      </c>
      <c r="I55" s="44">
        <f t="shared" si="5"/>
        <v>754.3</v>
      </c>
    </row>
    <row r="56" spans="1:9" ht="18">
      <c r="A56" s="23" t="s">
        <v>14</v>
      </c>
      <c r="B56" s="42">
        <v>129.7</v>
      </c>
      <c r="C56" s="43">
        <v>518.9</v>
      </c>
      <c r="D56" s="43">
        <f>34+46+40</f>
        <v>120</v>
      </c>
      <c r="E56" s="1">
        <f>D56/D51*100</f>
        <v>2.706787269077211</v>
      </c>
      <c r="F56" s="1">
        <f>D56/B56*100</f>
        <v>92.52120277563608</v>
      </c>
      <c r="G56" s="1">
        <f>D56/C56*100</f>
        <v>23.125843129697436</v>
      </c>
      <c r="H56" s="44">
        <f t="shared" si="7"/>
        <v>9.699999999999989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1250.9000000000003</v>
      </c>
      <c r="E57" s="1">
        <f>D57/D51*100</f>
        <v>28.21600162407237</v>
      </c>
      <c r="F57" s="1">
        <f t="shared" si="6"/>
        <v>62.780426599749084</v>
      </c>
      <c r="G57" s="1">
        <f t="shared" si="4"/>
        <v>17.186705686767514</v>
      </c>
      <c r="H57" s="44">
        <f>B57-D57</f>
        <v>741.5999999999995</v>
      </c>
      <c r="I57" s="44">
        <f>C57-D57</f>
        <v>6027.4000000000015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55.6+0.2+146.1+0.4+60.8+0.4+59.3+73.6+0.1+18.6+1.9+67.3+0.4+57.5+0.6</f>
        <v>542.8000000000001</v>
      </c>
      <c r="E59" s="3">
        <f>D59/D150*100</f>
        <v>0.17246687685934894</v>
      </c>
      <c r="F59" s="3">
        <f>D59/B59*100</f>
        <v>47.46414830360266</v>
      </c>
      <c r="G59" s="3">
        <f t="shared" si="4"/>
        <v>6.747383337891256</v>
      </c>
      <c r="H59" s="47">
        <f>B59-D59</f>
        <v>600.7999999999998</v>
      </c>
      <c r="I59" s="47">
        <f t="shared" si="5"/>
        <v>7501.8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55.6+146.1+60.8+59.3+73.6+0.1+67.3</f>
        <v>462.8</v>
      </c>
      <c r="E60" s="1">
        <f>D60/D59*100</f>
        <v>85.26160648489314</v>
      </c>
      <c r="F60" s="1">
        <f t="shared" si="6"/>
        <v>65.3211009174312</v>
      </c>
      <c r="G60" s="1">
        <f t="shared" si="4"/>
        <v>15.956969968623936</v>
      </c>
      <c r="H60" s="44">
        <f t="shared" si="7"/>
        <v>245.7</v>
      </c>
      <c r="I60" s="44">
        <f t="shared" si="5"/>
        <v>2437.5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0.4+18.6+55.1+0.5</f>
        <v>74.6</v>
      </c>
      <c r="E62" s="1">
        <f>D62/D59*100</f>
        <v>13.743551952837137</v>
      </c>
      <c r="F62" s="1">
        <f t="shared" si="6"/>
        <v>33.75565610859728</v>
      </c>
      <c r="G62" s="1">
        <f t="shared" si="4"/>
        <v>16.511730854360334</v>
      </c>
      <c r="H62" s="44">
        <f t="shared" si="7"/>
        <v>146.4</v>
      </c>
      <c r="I62" s="44">
        <f t="shared" si="5"/>
        <v>377.20000000000005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5.4000000000000625</v>
      </c>
      <c r="E64" s="1">
        <f>D64/D59*100</f>
        <v>0.994841562269724</v>
      </c>
      <c r="F64" s="1">
        <f t="shared" si="6"/>
        <v>2.52218589444188</v>
      </c>
      <c r="G64" s="1">
        <f t="shared" si="4"/>
        <v>0.8329477093938087</v>
      </c>
      <c r="H64" s="44">
        <f t="shared" si="7"/>
        <v>208.69999999999985</v>
      </c>
      <c r="I64" s="44">
        <f t="shared" si="5"/>
        <v>642.9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297.8</v>
      </c>
      <c r="C69" s="46">
        <f>C70+C71</f>
        <v>487.70000000000005</v>
      </c>
      <c r="D69" s="47">
        <f>SUM(D70:D71)</f>
        <v>216.69999999999996</v>
      </c>
      <c r="E69" s="35">
        <f>D69/D150*100</f>
        <v>0.06885330179701714</v>
      </c>
      <c r="F69" s="3">
        <f>D69/B69*100</f>
        <v>72.76695768972463</v>
      </c>
      <c r="G69" s="3">
        <f t="shared" si="4"/>
        <v>44.433053106417866</v>
      </c>
      <c r="H69" s="47">
        <f>B69-D69</f>
        <v>81.10000000000005</v>
      </c>
      <c r="I69" s="47">
        <f t="shared" si="5"/>
        <v>271.0000000000001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19.2+1.5+170.6+1.2+17.7</f>
        <v>210.19999999999996</v>
      </c>
      <c r="E70" s="1">
        <f>D70/D69*100</f>
        <v>97.00046146746655</v>
      </c>
      <c r="F70" s="1">
        <f t="shared" si="6"/>
        <v>73.88400702987697</v>
      </c>
      <c r="G70" s="1">
        <f t="shared" si="4"/>
        <v>72.7335640138408</v>
      </c>
      <c r="H70" s="44">
        <f t="shared" si="7"/>
        <v>74.30000000000004</v>
      </c>
      <c r="I70" s="44">
        <f t="shared" si="5"/>
        <v>78.80000000000004</v>
      </c>
    </row>
    <row r="71" spans="1:9" ht="18.75" thickBot="1">
      <c r="A71" s="23" t="s">
        <v>9</v>
      </c>
      <c r="B71" s="42">
        <f>55.8+6.6-6.6-42.5</f>
        <v>13.299999999999997</v>
      </c>
      <c r="C71" s="43">
        <f>267.3-68.6</f>
        <v>198.70000000000002</v>
      </c>
      <c r="D71" s="44">
        <f>6.5</f>
        <v>6.5</v>
      </c>
      <c r="E71" s="1">
        <f>D71/D70*100</f>
        <v>3.0922930542340636</v>
      </c>
      <c r="F71" s="1">
        <f t="shared" si="6"/>
        <v>48.872180451127825</v>
      </c>
      <c r="G71" s="1">
        <f t="shared" si="4"/>
        <v>3.271263210870659</v>
      </c>
      <c r="H71" s="44">
        <f t="shared" si="7"/>
        <v>6.799999999999997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</f>
        <v>16655.7</v>
      </c>
      <c r="E90" s="3">
        <f>D90/D150*100</f>
        <v>5.292108623629805</v>
      </c>
      <c r="F90" s="3">
        <f aca="true" t="shared" si="10" ref="F90:F96">D90/B90*100</f>
        <v>39.83769006120706</v>
      </c>
      <c r="G90" s="3">
        <f t="shared" si="8"/>
        <v>10.544251709293492</v>
      </c>
      <c r="H90" s="47">
        <f aca="true" t="shared" si="11" ref="H90:H96">B90-D90</f>
        <v>25153.2</v>
      </c>
      <c r="I90" s="47">
        <f t="shared" si="9"/>
        <v>141304.3</v>
      </c>
    </row>
    <row r="91" spans="1:9" ht="18">
      <c r="A91" s="23" t="s">
        <v>3</v>
      </c>
      <c r="B91" s="42">
        <f>38207-12.7</f>
        <v>38194.3</v>
      </c>
      <c r="C91" s="43">
        <v>148246.2</v>
      </c>
      <c r="D91" s="44">
        <f>1016.5+861.2+216.8+0.1+15.6+1633.8+1584.8+610.3+2+34.8+60.4+677.1+1434.4+388.2+14.5+46.2+0.1+225.9+1690.4+1880.4+5.7+23.4+14.2+309.4+627.8+1876.2+1.4+20.2</f>
        <v>15271.800000000003</v>
      </c>
      <c r="E91" s="1">
        <f>D91/D90*100</f>
        <v>91.69113276535961</v>
      </c>
      <c r="F91" s="1">
        <f t="shared" si="10"/>
        <v>39.98450030501934</v>
      </c>
      <c r="G91" s="1">
        <f t="shared" si="8"/>
        <v>10.301646855029</v>
      </c>
      <c r="H91" s="44">
        <f t="shared" si="11"/>
        <v>22922.5</v>
      </c>
      <c r="I91" s="44">
        <f t="shared" si="9"/>
        <v>132974.40000000002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48.5+5.1+5+1.3+22.8+67.3+53.4+3.5+1.4+2.8+40.6</f>
        <v>251.70000000000002</v>
      </c>
      <c r="E92" s="1">
        <f>D92/D90*100</f>
        <v>1.5111943658927576</v>
      </c>
      <c r="F92" s="1">
        <f t="shared" si="10"/>
        <v>20.676907910950465</v>
      </c>
      <c r="G92" s="1">
        <f t="shared" si="8"/>
        <v>9.60467068610242</v>
      </c>
      <c r="H92" s="44">
        <f t="shared" si="11"/>
        <v>965.5999999999999</v>
      </c>
      <c r="I92" s="44">
        <f t="shared" si="9"/>
        <v>2368.9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2397.2999999999984</v>
      </c>
      <c r="C94" s="43">
        <f>C90-C91-C92-C93</f>
        <v>7093.199999999988</v>
      </c>
      <c r="D94" s="43">
        <f>D90-D91-D92-D93</f>
        <v>1132.1999999999978</v>
      </c>
      <c r="E94" s="1">
        <f>D94/D90*100</f>
        <v>6.797672868747623</v>
      </c>
      <c r="F94" s="1">
        <f t="shared" si="10"/>
        <v>47.22813164810405</v>
      </c>
      <c r="G94" s="1">
        <f>D94/C94*100</f>
        <v>15.96176619861275</v>
      </c>
      <c r="H94" s="44">
        <f t="shared" si="11"/>
        <v>1265.1000000000006</v>
      </c>
      <c r="I94" s="44">
        <f>C94-D94</f>
        <v>5960.99999999999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158.8+434.4+321.9+32+1220.1+1621.7+82.6+1043.7+489.5+1835.3+427.5+91.3+190+524+63.3+11.3+68.3+293.9+953+327.8+2372.9+1+6.8+217.3+273.2+68.3-0.1+331.5+504+66.1</f>
        <v>14031.399999999994</v>
      </c>
      <c r="E95" s="107">
        <f>D95/D150*100</f>
        <v>4.458275121525916</v>
      </c>
      <c r="F95" s="110">
        <f t="shared" si="10"/>
        <v>74.31137756263931</v>
      </c>
      <c r="G95" s="106">
        <f>D95/C95*100</f>
        <v>23.43233606933809</v>
      </c>
      <c r="H95" s="112">
        <f t="shared" si="11"/>
        <v>4850.500000000007</v>
      </c>
      <c r="I95" s="122">
        <f>C95-D95</f>
        <v>45849.100000000006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69.1+1043.7+68.3+1051.8+1+68.3+66.1</f>
        <v>2368.2999999999997</v>
      </c>
      <c r="E96" s="117">
        <f>D96/D95*100</f>
        <v>16.878572344883626</v>
      </c>
      <c r="F96" s="118">
        <f t="shared" si="10"/>
        <v>83.80099784154842</v>
      </c>
      <c r="G96" s="119">
        <f>D96/C96*100</f>
        <v>22.497815100505374</v>
      </c>
      <c r="H96" s="123">
        <f t="shared" si="11"/>
        <v>457.8000000000002</v>
      </c>
      <c r="I96" s="124">
        <f>C96-D96</f>
        <v>8158.5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3495.3+26.1</f>
        <v>3521.4</v>
      </c>
      <c r="C102" s="92">
        <f>12999.2-348+46.7</f>
        <v>12697.900000000001</v>
      </c>
      <c r="D102" s="79">
        <f>139.4+4+202+15.3+32.9+18.1+0.4+4+39.7+141.6+9.9+31.3+27.6+1.1+399+127.2+7.6+63.2+113+70.6+140+195.7+6.2+179.8</f>
        <v>1969.6</v>
      </c>
      <c r="E102" s="19">
        <f>D102/D150*100</f>
        <v>0.6258120130106367</v>
      </c>
      <c r="F102" s="19">
        <f>D102/B102*100</f>
        <v>55.93229965354688</v>
      </c>
      <c r="G102" s="19">
        <f aca="true" t="shared" si="12" ref="G102:G148">D102/C102*100</f>
        <v>15.511226265760477</v>
      </c>
      <c r="H102" s="79">
        <f aca="true" t="shared" si="13" ref="H102:H107">B102-D102</f>
        <v>1551.8000000000002</v>
      </c>
      <c r="I102" s="79">
        <f aca="true" t="shared" si="14" ref="I102:I148">C102-D102</f>
        <v>10728.300000000001</v>
      </c>
    </row>
    <row r="103" spans="1:9" ht="18">
      <c r="A103" s="23" t="s">
        <v>3</v>
      </c>
      <c r="B103" s="89">
        <v>35.4</v>
      </c>
      <c r="C103" s="87">
        <v>259.1</v>
      </c>
      <c r="D103" s="87"/>
      <c r="E103" s="83">
        <f>D103/D102*100</f>
        <v>0</v>
      </c>
      <c r="F103" s="103">
        <f>D103/B103*100</f>
        <v>0</v>
      </c>
      <c r="G103" s="83">
        <f>D103/C103*100</f>
        <v>0</v>
      </c>
      <c r="H103" s="87">
        <f t="shared" si="13"/>
        <v>35.4</v>
      </c>
      <c r="I103" s="87">
        <f t="shared" si="14"/>
        <v>259.1</v>
      </c>
    </row>
    <row r="104" spans="1:9" ht="18">
      <c r="A104" s="85" t="s">
        <v>49</v>
      </c>
      <c r="B104" s="74">
        <f>2967.9+26.1</f>
        <v>2994</v>
      </c>
      <c r="C104" s="44">
        <f>10720.8-348+46.7</f>
        <v>10419.5</v>
      </c>
      <c r="D104" s="44">
        <f>139.3+4+202+15.3-0.1+4+25.4+141.4+9.8+31.2+1.1+390.1+50+2+0.1+51.6+111.9+69.9+132+193.8+143.3</f>
        <v>1718.1000000000001</v>
      </c>
      <c r="E104" s="1">
        <f>D104/D102*100</f>
        <v>87.230909829407</v>
      </c>
      <c r="F104" s="1">
        <f aca="true" t="shared" si="15" ref="F104:F148">D104/B104*100</f>
        <v>57.384769539078164</v>
      </c>
      <c r="G104" s="1">
        <f t="shared" si="12"/>
        <v>16.489274917222517</v>
      </c>
      <c r="H104" s="44">
        <f t="shared" si="13"/>
        <v>1275.8999999999999</v>
      </c>
      <c r="I104" s="44">
        <f t="shared" si="14"/>
        <v>8701.4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251.49999999999977</v>
      </c>
      <c r="E106" s="84">
        <f>D106/D102*100</f>
        <v>12.769090170593003</v>
      </c>
      <c r="F106" s="84">
        <f t="shared" si="15"/>
        <v>51.11788617886174</v>
      </c>
      <c r="G106" s="84">
        <f t="shared" si="12"/>
        <v>12.45481107314414</v>
      </c>
      <c r="H106" s="124">
        <f>B106-D106</f>
        <v>240.50000000000023</v>
      </c>
      <c r="I106" s="124">
        <f t="shared" si="14"/>
        <v>1767.8000000000013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61411.799999999996</v>
      </c>
      <c r="E107" s="82">
        <f>D107/D150*100</f>
        <v>19.512714348398973</v>
      </c>
      <c r="F107" s="82">
        <f>D107/B107*100</f>
        <v>69.92941219339168</v>
      </c>
      <c r="G107" s="82">
        <f t="shared" si="12"/>
        <v>11.105669856069964</v>
      </c>
      <c r="H107" s="81">
        <f t="shared" si="13"/>
        <v>26407.9</v>
      </c>
      <c r="I107" s="81">
        <f t="shared" si="14"/>
        <v>491565.1999999999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12.6+3.2+110.8+149.9+0.1+86+66+19.9+30.9+1.3+4.4+3.9</f>
        <v>488.99999999999994</v>
      </c>
      <c r="E108" s="6">
        <f>D108/D107*100</f>
        <v>0.796263910193155</v>
      </c>
      <c r="F108" s="6">
        <f t="shared" si="15"/>
        <v>33.0316130775466</v>
      </c>
      <c r="G108" s="6">
        <f t="shared" si="12"/>
        <v>11.939642543217111</v>
      </c>
      <c r="H108" s="61">
        <f aca="true" t="shared" si="16" ref="H108:H148">B108-D108</f>
        <v>991.4000000000001</v>
      </c>
      <c r="I108" s="61">
        <f t="shared" si="14"/>
        <v>3606.6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68.3+138.7+47.8+60.9+18.1+30</f>
        <v>363.8</v>
      </c>
      <c r="E109" s="1">
        <f>D109/D108*100</f>
        <v>74.39672801635993</v>
      </c>
      <c r="F109" s="1">
        <f t="shared" si="15"/>
        <v>33.90809954329387</v>
      </c>
      <c r="G109" s="1">
        <f t="shared" si="12"/>
        <v>13.812742045713417</v>
      </c>
      <c r="H109" s="44">
        <f t="shared" si="16"/>
        <v>709.1000000000001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>
        <f>11.8</f>
        <v>11.8</v>
      </c>
      <c r="E110" s="6">
        <f>D110/D107*100</f>
        <v>0.019214548344129306</v>
      </c>
      <c r="F110" s="6">
        <f>D110/B110*100</f>
        <v>3.401556644566158</v>
      </c>
      <c r="G110" s="6">
        <f t="shared" si="12"/>
        <v>1.00391356134082</v>
      </c>
      <c r="H110" s="61">
        <f t="shared" si="16"/>
        <v>335.09999999999997</v>
      </c>
      <c r="I110" s="61">
        <f t="shared" si="14"/>
        <v>1163.6000000000001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136.4+40+10+2+0.1+10.6+142+54.3+10.6+6.6+21.9+41.3+8.2</f>
        <v>484.00000000000006</v>
      </c>
      <c r="E114" s="6">
        <f>D114/D107*100</f>
        <v>0.7881221524202191</v>
      </c>
      <c r="F114" s="6">
        <f t="shared" si="15"/>
        <v>57.523175659614935</v>
      </c>
      <c r="G114" s="6">
        <f t="shared" si="12"/>
        <v>16.60149550662002</v>
      </c>
      <c r="H114" s="61">
        <f t="shared" si="16"/>
        <v>357.3999999999999</v>
      </c>
      <c r="I114" s="61">
        <f t="shared" si="14"/>
        <v>2431.4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39+5+6.2+39.1+4.9+0.4+0.8</f>
        <v>95.40000000000002</v>
      </c>
      <c r="E118" s="6">
        <f>D118/D107*100</f>
        <v>0.15534473830762172</v>
      </c>
      <c r="F118" s="6">
        <f t="shared" si="15"/>
        <v>70.35398230088498</v>
      </c>
      <c r="G118" s="6">
        <f t="shared" si="12"/>
        <v>22.56385998107853</v>
      </c>
      <c r="H118" s="61">
        <f t="shared" si="16"/>
        <v>40.199999999999974</v>
      </c>
      <c r="I118" s="61">
        <f t="shared" si="14"/>
        <v>327.4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</f>
        <v>78.1</v>
      </c>
      <c r="E119" s="1">
        <f>D119/D118*100</f>
        <v>81.86582809224316</v>
      </c>
      <c r="F119" s="1">
        <f t="shared" si="15"/>
        <v>66.69513236549957</v>
      </c>
      <c r="G119" s="1">
        <f t="shared" si="12"/>
        <v>22.225384177575414</v>
      </c>
      <c r="H119" s="44">
        <f t="shared" si="16"/>
        <v>39</v>
      </c>
      <c r="I119" s="44">
        <f t="shared" si="14"/>
        <v>273.29999999999995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3483.8+2635.6+1853.3+812.9</f>
        <v>8785.6</v>
      </c>
      <c r="E124" s="17">
        <f>D124/D107*100</f>
        <v>14.306045417981561</v>
      </c>
      <c r="F124" s="6">
        <f t="shared" si="15"/>
        <v>79.28740964018517</v>
      </c>
      <c r="G124" s="6">
        <f t="shared" si="12"/>
        <v>20.18796387784646</v>
      </c>
      <c r="H124" s="61">
        <f t="shared" si="16"/>
        <v>2295.1000000000004</v>
      </c>
      <c r="I124" s="61">
        <f t="shared" si="14"/>
        <v>34733.4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695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6.5+6.7+0.9+10.2+6.4+2.4+29+2.5+26.7</f>
        <v>91.3</v>
      </c>
      <c r="E128" s="17">
        <f>D128/D107*100</f>
        <v>0.148668496933814</v>
      </c>
      <c r="F128" s="6">
        <f t="shared" si="15"/>
        <v>22.52096694622595</v>
      </c>
      <c r="G128" s="6">
        <f t="shared" si="12"/>
        <v>7.28476821192053</v>
      </c>
      <c r="H128" s="61">
        <f t="shared" si="16"/>
        <v>314.09999999999997</v>
      </c>
      <c r="I128" s="61">
        <f t="shared" si="14"/>
        <v>1162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</f>
        <v>12.8</v>
      </c>
      <c r="E129" s="1">
        <f>D129/D128*100</f>
        <v>14.019715224534504</v>
      </c>
      <c r="F129" s="1">
        <f>D129/B129*100</f>
        <v>12.260536398467432</v>
      </c>
      <c r="G129" s="1">
        <f t="shared" si="12"/>
        <v>2.78503046127067</v>
      </c>
      <c r="H129" s="44">
        <f t="shared" si="16"/>
        <v>91.60000000000001</v>
      </c>
      <c r="I129" s="44">
        <f t="shared" si="14"/>
        <v>446.8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3.8+10.3</f>
        <v>14.100000000000001</v>
      </c>
      <c r="E134" s="17">
        <f>D134/D107*100</f>
        <v>0.022959756919679934</v>
      </c>
      <c r="F134" s="6">
        <f t="shared" si="15"/>
        <v>52.02952029520296</v>
      </c>
      <c r="G134" s="6">
        <f t="shared" si="12"/>
        <v>13.043478260869568</v>
      </c>
      <c r="H134" s="61">
        <f t="shared" si="16"/>
        <v>13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0.5+1.3+15.9+33.5+3+0.6+15.2+1.3</f>
        <v>71.3</v>
      </c>
      <c r="E136" s="17">
        <f>D136/D107*100</f>
        <v>0.11610146584206944</v>
      </c>
      <c r="F136" s="6">
        <f t="shared" si="15"/>
        <v>48.24086603518267</v>
      </c>
      <c r="G136" s="6">
        <f>D136/C136*100</f>
        <v>18.704092339979013</v>
      </c>
      <c r="H136" s="61">
        <f t="shared" si="16"/>
        <v>76.50000000000001</v>
      </c>
      <c r="I136" s="61">
        <f t="shared" si="14"/>
        <v>309.9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15.9+33.5+15.2</f>
        <v>64.6</v>
      </c>
      <c r="E137" s="103">
        <f>D137/D136*100</f>
        <v>90.60308555399719</v>
      </c>
      <c r="F137" s="1">
        <f t="shared" si="15"/>
        <v>53.388429752066116</v>
      </c>
      <c r="G137" s="1">
        <f>D137/C137*100</f>
        <v>21.104214309049325</v>
      </c>
      <c r="H137" s="44">
        <f t="shared" si="16"/>
        <v>56.400000000000006</v>
      </c>
      <c r="I137" s="44">
        <f t="shared" si="14"/>
        <v>241.50000000000003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26+59.9+0.4-0.1+0.1+27.3+5.8+57.7+6.3+46.3+13.6</f>
        <v>243.30000000000004</v>
      </c>
      <c r="E138" s="17">
        <f>D138/D107*100</f>
        <v>0.396177933231073</v>
      </c>
      <c r="F138" s="6">
        <f t="shared" si="15"/>
        <v>68.55452240067626</v>
      </c>
      <c r="G138" s="6">
        <f t="shared" si="12"/>
        <v>17.410905968226707</v>
      </c>
      <c r="H138" s="61">
        <f t="shared" si="16"/>
        <v>111.59999999999994</v>
      </c>
      <c r="I138" s="61">
        <f t="shared" si="14"/>
        <v>1154.1000000000001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26+59.9+27.3+57.1-0.1+46.3</f>
        <v>216.5</v>
      </c>
      <c r="E139" s="1">
        <f>D139/D138*100</f>
        <v>88.98479243732017</v>
      </c>
      <c r="F139" s="1">
        <f aca="true" t="shared" si="17" ref="F139:F147">D139/B139*100</f>
        <v>83.39753466872111</v>
      </c>
      <c r="G139" s="1">
        <f t="shared" si="12"/>
        <v>20.357310766337562</v>
      </c>
      <c r="H139" s="44">
        <f t="shared" si="16"/>
        <v>43.10000000000002</v>
      </c>
      <c r="I139" s="44">
        <f t="shared" si="14"/>
        <v>847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0.4+5.6+0.6+6</f>
        <v>12.6</v>
      </c>
      <c r="E140" s="1">
        <f>D140/D138*100</f>
        <v>5.178791615289765</v>
      </c>
      <c r="F140" s="1">
        <f t="shared" si="17"/>
        <v>59.154929577464785</v>
      </c>
      <c r="G140" s="1">
        <f>D140/C140*100</f>
        <v>33.599999999999994</v>
      </c>
      <c r="H140" s="44">
        <f t="shared" si="16"/>
        <v>8.700000000000001</v>
      </c>
      <c r="I140" s="44">
        <f t="shared" si="14"/>
        <v>24.9</v>
      </c>
    </row>
    <row r="141" spans="1:9" s="2" customFormat="1" ht="56.25">
      <c r="A141" s="18" t="s">
        <v>110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</f>
        <v>15430.8</v>
      </c>
      <c r="C143" s="53">
        <f>67967+150-2500</f>
        <v>65617</v>
      </c>
      <c r="D143" s="76">
        <f>2189.1+2579.7+68.9+525.7+232.8+205.1+14+182+44.6+100.3+189.9+11.2+127+188.8+69.4+131.7+84.3+48.1+145.2+164.4</f>
        <v>7302.199999999999</v>
      </c>
      <c r="E143" s="17">
        <f>D143/D107*100</f>
        <v>11.890548721906864</v>
      </c>
      <c r="F143" s="99">
        <f t="shared" si="17"/>
        <v>47.3222386396039</v>
      </c>
      <c r="G143" s="6">
        <f t="shared" si="12"/>
        <v>11.128518524162944</v>
      </c>
      <c r="H143" s="61">
        <f t="shared" si="16"/>
        <v>8128.6</v>
      </c>
      <c r="I143" s="61">
        <f t="shared" si="14"/>
        <v>58314.8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0.0312643498480748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1601.8+39.7+92.5+565.2</f>
        <v>2299.2</v>
      </c>
      <c r="E146" s="17">
        <f>D146/D107*100</f>
        <v>3.743905894306957</v>
      </c>
      <c r="F146" s="99">
        <f t="shared" si="17"/>
        <v>80.49574624514231</v>
      </c>
      <c r="G146" s="6">
        <f t="shared" si="12"/>
        <v>21.79171247677901</v>
      </c>
      <c r="H146" s="61">
        <f t="shared" si="16"/>
        <v>557.1000000000004</v>
      </c>
      <c r="I146" s="61">
        <f t="shared" si="14"/>
        <v>8251.599999999999</v>
      </c>
      <c r="K146" s="38"/>
      <c r="L146" s="38"/>
    </row>
    <row r="147" spans="1:12" s="2" customFormat="1" ht="19.5" customHeight="1">
      <c r="A147" s="16" t="s">
        <v>51</v>
      </c>
      <c r="B147" s="73">
        <f>42349.6+4476.3</f>
        <v>46825.9</v>
      </c>
      <c r="C147" s="53">
        <f>376354.8-1000+14285.9-198-200-300</f>
        <v>388942.7</v>
      </c>
      <c r="D147" s="76">
        <f>4905.7+9487.9+9000+1500+6413+155.4+2591.5+899.7</f>
        <v>34953.2</v>
      </c>
      <c r="E147" s="17">
        <f>D147/D107*100</f>
        <v>56.91609755779834</v>
      </c>
      <c r="F147" s="6">
        <f t="shared" si="17"/>
        <v>74.64501483153553</v>
      </c>
      <c r="G147" s="6">
        <f t="shared" si="12"/>
        <v>8.986722208695522</v>
      </c>
      <c r="H147" s="61">
        <f t="shared" si="16"/>
        <v>11872.700000000004</v>
      </c>
      <c r="I147" s="61">
        <f t="shared" si="14"/>
        <v>353989.5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819+819+819.1+819+819+819.1+819+819</f>
        <v>6552.2</v>
      </c>
      <c r="E148" s="17">
        <f>D148/D107*100</f>
        <v>10.669285055966442</v>
      </c>
      <c r="F148" s="6">
        <f t="shared" si="15"/>
        <v>88.88798448034946</v>
      </c>
      <c r="G148" s="6">
        <f t="shared" si="12"/>
        <v>22.221996120087365</v>
      </c>
      <c r="H148" s="61">
        <f t="shared" si="16"/>
        <v>819.1000000000004</v>
      </c>
      <c r="I148" s="61">
        <f t="shared" si="14"/>
        <v>22933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</v>
      </c>
      <c r="C149" s="77">
        <f>C43+C69+C72+C77+C79+C87+C102+C107+C100+C84+C98</f>
        <v>577639.6999999998</v>
      </c>
      <c r="D149" s="53">
        <f>D43+D69+D72+D77+D79+D87+D102+D107+D100+D84+D98</f>
        <v>63971.1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314727.10000000003</v>
      </c>
      <c r="E150" s="31">
        <v>100</v>
      </c>
      <c r="F150" s="3">
        <f>D150/B150*100</f>
        <v>69.24543931424977</v>
      </c>
      <c r="G150" s="3">
        <f aca="true" t="shared" si="18" ref="G150:G156">D150/C150*100</f>
        <v>16.75539821282624</v>
      </c>
      <c r="H150" s="47">
        <f aca="true" t="shared" si="19" ref="H150:H156">B150-D150</f>
        <v>139782.39999999997</v>
      </c>
      <c r="I150" s="47">
        <f aca="true" t="shared" si="20" ref="I150:I156">C150-D150</f>
        <v>1563635.2999999998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171599.2</v>
      </c>
      <c r="C151" s="60">
        <f>C8+C20+C34+C52+C60+C91+C115+C119+C46+C139+C131+C103</f>
        <v>722894.7</v>
      </c>
      <c r="D151" s="60">
        <f>D8+D20+D34+D52+D60+D91+D115+D119+D46+D139+D131+D103</f>
        <v>119447.00000000001</v>
      </c>
      <c r="E151" s="6">
        <f>D151/D150*100</f>
        <v>37.95256271226723</v>
      </c>
      <c r="F151" s="6">
        <f aca="true" t="shared" si="21" ref="F151:F156">D151/B151*100</f>
        <v>69.60813337125114</v>
      </c>
      <c r="G151" s="6">
        <f t="shared" si="18"/>
        <v>16.523430037597457</v>
      </c>
      <c r="H151" s="61">
        <f t="shared" si="19"/>
        <v>52152.2</v>
      </c>
      <c r="I151" s="72">
        <f t="shared" si="20"/>
        <v>603447.7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49801.20000000001</v>
      </c>
      <c r="C152" s="61">
        <f>C11+C23+C36+C55+C62+C92+C49+C140+C109+C112+C96+C137</f>
        <v>102336.00000000003</v>
      </c>
      <c r="D152" s="61">
        <f>D11+D23+D36+D55+D62+D92+D49+D140+D109+D112+D96+D137</f>
        <v>32148.399999999998</v>
      </c>
      <c r="E152" s="6">
        <f>D152/D150*100</f>
        <v>10.214690759073495</v>
      </c>
      <c r="F152" s="6">
        <f t="shared" si="21"/>
        <v>64.55346457515077</v>
      </c>
      <c r="G152" s="6">
        <f t="shared" si="18"/>
        <v>31.414555972482788</v>
      </c>
      <c r="H152" s="61">
        <f t="shared" si="19"/>
        <v>17652.800000000014</v>
      </c>
      <c r="I152" s="72">
        <f t="shared" si="20"/>
        <v>70187.60000000003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6515.3</v>
      </c>
      <c r="E153" s="6">
        <f>D153/D150*100</f>
        <v>2.0701426728108254</v>
      </c>
      <c r="F153" s="6">
        <f t="shared" si="21"/>
        <v>75.22833027353448</v>
      </c>
      <c r="G153" s="6">
        <f t="shared" si="18"/>
        <v>22.715482075991382</v>
      </c>
      <c r="H153" s="61">
        <f t="shared" si="19"/>
        <v>2145.3999999999987</v>
      </c>
      <c r="I153" s="72">
        <f t="shared" si="20"/>
        <v>22166.9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6888.799999999999</v>
      </c>
      <c r="C154" s="60">
        <f>C12+C24+C104+C63+C38+C93+C129+C56</f>
        <v>29231.3</v>
      </c>
      <c r="D154" s="60">
        <f>D12+D24+D104+D63+D38+D93+D129+D56</f>
        <v>4714.6</v>
      </c>
      <c r="E154" s="6">
        <f>D154/D150*100</f>
        <v>1.4979962005178455</v>
      </c>
      <c r="F154" s="6">
        <f t="shared" si="21"/>
        <v>68.43862501451633</v>
      </c>
      <c r="G154" s="6">
        <f t="shared" si="18"/>
        <v>16.128601875387</v>
      </c>
      <c r="H154" s="61">
        <f t="shared" si="19"/>
        <v>2174.199999999999</v>
      </c>
      <c r="I154" s="72">
        <f t="shared" si="20"/>
        <v>24516.699999999997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10.1</v>
      </c>
      <c r="E155" s="6">
        <f>D155/D150*100</f>
        <v>0.0032091294330866323</v>
      </c>
      <c r="F155" s="6">
        <f t="shared" si="21"/>
        <v>40.89068825910931</v>
      </c>
      <c r="G155" s="6">
        <f t="shared" si="18"/>
        <v>5.403959336543606</v>
      </c>
      <c r="H155" s="61">
        <f t="shared" si="19"/>
        <v>14.6</v>
      </c>
      <c r="I155" s="72">
        <f t="shared" si="20"/>
        <v>176.8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217534.89999999997</v>
      </c>
      <c r="C156" s="78">
        <f>C150-C151-C152-C153-C154-C155</f>
        <v>995031.2999999999</v>
      </c>
      <c r="D156" s="78">
        <f>D150-D151-D152-D153-D154-D155</f>
        <v>151891.70000000004</v>
      </c>
      <c r="E156" s="36">
        <f>D156/D150*100</f>
        <v>48.261398525897526</v>
      </c>
      <c r="F156" s="36">
        <f t="shared" si="21"/>
        <v>69.82406041513342</v>
      </c>
      <c r="G156" s="36">
        <f t="shared" si="18"/>
        <v>15.265017291415864</v>
      </c>
      <c r="H156" s="127">
        <f t="shared" si="19"/>
        <v>65643.19999999992</v>
      </c>
      <c r="I156" s="127">
        <f t="shared" si="20"/>
        <v>843139.5999999999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314727.10000000003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314727.10000000003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2017-03-03T14:08:45Z</cp:lastPrinted>
  <dcterms:created xsi:type="dcterms:W3CDTF">2000-06-20T04:48:00Z</dcterms:created>
  <dcterms:modified xsi:type="dcterms:W3CDTF">2017-03-23T06:04:16Z</dcterms:modified>
  <cp:category/>
  <cp:version/>
  <cp:contentType/>
  <cp:contentStatus/>
</cp:coreProperties>
</file>